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<sst xmlns="http://schemas.openxmlformats.org/spreadsheetml/2006/main" count="172" uniqueCount="123">
  <si>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</si>
  <si>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</si>
  <si>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</si>
  <si>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</si>
  <si>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</si>
  <si>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</si>
  <si>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</si>
  <si>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</si>
  <si>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</si>
  <si>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</si>
  <si>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</si>
  <si>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</si>
  <si>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</si>
  <si>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</si>
  <si>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</si>
  <si>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</si>
  <si>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</si>
  <si>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</si>
  <si>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</si>
  <si>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</si>
  <si>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</si>
  <si>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</si>
  <si>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</si>
  <si>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</si>
  <si>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</si>
  <si>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</si>
  <si>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</si>
  <si>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</si>
  <si>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</si>
  <si>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</si>
  <si>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</si>
  <si>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</si>
  <si>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</si>
  <si>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</si>
  <si>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</si>
  <si>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</si>
  <si>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</si>
  <si>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</si>
  <si>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</si>
  <si>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</si>
  <si>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</si>
  <si>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</si>
  <si>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</si>
  <si>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</si>
  <si>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</si>
  <si>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</si>
  <si>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</si>
  <si>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</si>
  <si>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</si>
  <si>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</si>
  <si>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</si>
  <si>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</si>
  <si>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</si>
  <si>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</si>
  <si>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</si>
  <si>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</si>
  <si>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</si>
  <si>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</si>
  <si>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</si>
  <si>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</si>
  <si>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</si>
  <si>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</si>
  <si>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</si>
  <si>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</si>
  <si>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</si>
  <si>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</si>
  <si>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</si>
  <si>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</si>
  <si>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</si>
  <si>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</si>
  <si>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</si>
  <si>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</si>
  <si>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</si>
  <si>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</si>
  <si>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</si>
  <si>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</si>
  <si>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</si>
  <si>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</si>
  <si>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</si>
  <si>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</si>
  <si>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</si>
  <si>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</si>
  <si>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</si>
  <si>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</si>
  <si>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</si>
  <si>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</si>
  <si>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</si>
  <si>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</si>
  <si>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</si>
  <si>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</si>
  <si>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</si>
  <si>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</si>
  <si>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</si>
  <si>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</si>
  <si>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</si>
  <si>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</si>
  <si>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</si>
  <si>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</si>
  <si>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</si>
  <si>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</si>
  <si>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</si>
  <si>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</si>
  <si>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</si>
  <si>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</si>
  <si>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</si>
  <si>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</si>
  <si>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</si>
  <si>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</si>
  <si>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</si>
  <si>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</si>
  <si>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</si>
  <si>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</si>
  <si>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</si>
  <si>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</si>
  <si>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</si>
  <si>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</si>
  <si>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</si>
  <si>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</si>
  <si>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</si>
  <si>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</si>
  <si>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</si>
  <si>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</si>
  <si>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2016 рік станом на 15.09.2016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</si>
</sst>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6" xfId="0" applyNumberFormat="1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5" xfId="0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89" fontId="4" fillId="32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6" xfId="0" applyNumberFormat="1" applyFont="1" applyFill="1" applyBorder="1" applyAlignment="1">
      <alignment/>
    </xf>
    <xf numFmtId="190" fontId="5" fillId="32" borderId="20" xfId="0" applyNumberFormat="1" applyFont="1" applyFill="1" applyBorder="1" applyAlignment="1">
      <alignment wrapText="1"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39531.79999999999</c:v>
                </c:pt>
                <c:pt idx="1">
                  <c:v>33862.299999999996</c:v>
                </c:pt>
                <c:pt idx="2">
                  <c:v>1162.4999999999998</c:v>
                </c:pt>
                <c:pt idx="3">
                  <c:v>4506.999999999993</c:v>
                </c:pt>
              </c:numCache>
            </c:numRef>
          </c:val>
          <c:shape val="box"/>
        </c:ser>
        <c:shape val="box"/>
        <c:axId val="11133368"/>
        <c:axId val="33091449"/>
      </c:bar3DChart>
      <c:catAx>
        <c:axId val="11133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91449"/>
        <c:crosses val="autoZero"/>
        <c:auto val="1"/>
        <c:lblOffset val="100"/>
        <c:tickLblSkip val="1"/>
        <c:noMultiLvlLbl val="0"/>
      </c:catAx>
      <c:valAx>
        <c:axId val="33091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3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279023.69999999995</c:v>
                </c:pt>
                <c:pt idx="1">
                  <c:v>123260.10000000002</c:v>
                </c:pt>
                <c:pt idx="2">
                  <c:v>213621.1999999999</c:v>
                </c:pt>
                <c:pt idx="3">
                  <c:v>36.39999999999999</c:v>
                </c:pt>
                <c:pt idx="4">
                  <c:v>16352.400000000009</c:v>
                </c:pt>
                <c:pt idx="5">
                  <c:v>32017.5</c:v>
                </c:pt>
                <c:pt idx="6">
                  <c:v>8178.9000000000015</c:v>
                </c:pt>
                <c:pt idx="7">
                  <c:v>8817.300000000047</c:v>
                </c:pt>
              </c:numCache>
            </c:numRef>
          </c:val>
          <c:shape val="box"/>
        </c:ser>
        <c:shape val="box"/>
        <c:axId val="29387586"/>
        <c:axId val="63161683"/>
      </c:bar3DChart>
      <c:catAx>
        <c:axId val="29387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61683"/>
        <c:crosses val="autoZero"/>
        <c:auto val="1"/>
        <c:lblOffset val="100"/>
        <c:tickLblSkip val="1"/>
        <c:noMultiLvlLbl val="0"/>
      </c:catAx>
      <c:valAx>
        <c:axId val="63161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7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171054.7</c:v>
                </c:pt>
                <c:pt idx="1">
                  <c:v>126862.49999999996</c:v>
                </c:pt>
                <c:pt idx="2">
                  <c:v>133216.1</c:v>
                </c:pt>
                <c:pt idx="3">
                  <c:v>15055.000000000002</c:v>
                </c:pt>
                <c:pt idx="4">
                  <c:v>2866.8000000000006</c:v>
                </c:pt>
                <c:pt idx="5">
                  <c:v>14759.999999999996</c:v>
                </c:pt>
                <c:pt idx="6">
                  <c:v>1065.8999999999999</c:v>
                </c:pt>
                <c:pt idx="7">
                  <c:v>4090.9000000000106</c:v>
                </c:pt>
              </c:numCache>
            </c:numRef>
          </c:val>
          <c:shape val="box"/>
        </c:ser>
        <c:shape val="box"/>
        <c:axId val="31584236"/>
        <c:axId val="15822669"/>
      </c:bar3DChart>
      <c:catAx>
        <c:axId val="315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22669"/>
        <c:crosses val="autoZero"/>
        <c:auto val="1"/>
        <c:lblOffset val="100"/>
        <c:tickLblSkip val="1"/>
        <c:noMultiLvlLbl val="0"/>
      </c:catAx>
      <c:valAx>
        <c:axId val="15822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84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33072.9</c:v>
                </c:pt>
                <c:pt idx="1">
                  <c:v>24570.29999999999</c:v>
                </c:pt>
                <c:pt idx="2">
                  <c:v>1271.2999999999995</c:v>
                </c:pt>
                <c:pt idx="3">
                  <c:v>450.4000000000001</c:v>
                </c:pt>
                <c:pt idx="4">
                  <c:v>25.5</c:v>
                </c:pt>
                <c:pt idx="5">
                  <c:v>6755.400000000014</c:v>
                </c:pt>
              </c:numCache>
            </c:numRef>
          </c:val>
          <c:shape val="box"/>
        </c:ser>
        <c:shape val="box"/>
        <c:axId val="8186294"/>
        <c:axId val="6567783"/>
      </c:bar3DChart>
      <c:catAx>
        <c:axId val="818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7783"/>
        <c:crosses val="autoZero"/>
        <c:auto val="1"/>
        <c:lblOffset val="100"/>
        <c:tickLblSkip val="1"/>
        <c:noMultiLvlLbl val="0"/>
      </c:catAx>
      <c:valAx>
        <c:axId val="6567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86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10002.599999999995</c:v>
                </c:pt>
                <c:pt idx="1">
                  <c:v>6744.999999999998</c:v>
                </c:pt>
                <c:pt idx="3">
                  <c:v>148.70000000000002</c:v>
                </c:pt>
                <c:pt idx="4">
                  <c:v>387.00000000000006</c:v>
                </c:pt>
                <c:pt idx="5">
                  <c:v>160</c:v>
                </c:pt>
                <c:pt idx="6">
                  <c:v>2561.899999999997</c:v>
                </c:pt>
              </c:numCache>
            </c:numRef>
          </c:val>
          <c:shape val="box"/>
        </c:ser>
        <c:shape val="box"/>
        <c:axId val="59110048"/>
        <c:axId val="62228385"/>
      </c:bar3DChart>
      <c:catAx>
        <c:axId val="5911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28385"/>
        <c:crosses val="autoZero"/>
        <c:auto val="1"/>
        <c:lblOffset val="100"/>
        <c:tickLblSkip val="2"/>
        <c:noMultiLvlLbl val="0"/>
      </c:catAx>
      <c:valAx>
        <c:axId val="62228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10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3247.1999999999994</c:v>
                </c:pt>
                <c:pt idx="1">
                  <c:v>1116.8</c:v>
                </c:pt>
                <c:pt idx="2">
                  <c:v>311.70000000000005</c:v>
                </c:pt>
                <c:pt idx="3">
                  <c:v>199.9</c:v>
                </c:pt>
                <c:pt idx="4">
                  <c:v>1541.4</c:v>
                </c:pt>
                <c:pt idx="5">
                  <c:v>77.39999999999941</c:v>
                </c:pt>
              </c:numCache>
            </c:numRef>
          </c:val>
          <c:shape val="box"/>
        </c:ser>
        <c:shape val="box"/>
        <c:axId val="23184554"/>
        <c:axId val="7334395"/>
      </c:bar3DChart>
      <c:catAx>
        <c:axId val="2318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34395"/>
        <c:crosses val="autoZero"/>
        <c:auto val="1"/>
        <c:lblOffset val="100"/>
        <c:tickLblSkip val="1"/>
        <c:noMultiLvlLbl val="0"/>
      </c:catAx>
      <c:valAx>
        <c:axId val="7334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84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58833.600000000006</c:v>
                </c:pt>
              </c:numCache>
            </c:numRef>
          </c:val>
          <c:shape val="box"/>
        </c:ser>
        <c:shape val="box"/>
        <c:axId val="66009556"/>
        <c:axId val="57215093"/>
      </c:bar3DChart>
      <c:catAx>
        <c:axId val="66009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215093"/>
        <c:crosses val="autoZero"/>
        <c:auto val="1"/>
        <c:lblOffset val="100"/>
        <c:tickLblSkip val="1"/>
        <c:noMultiLvlLbl val="0"/>
      </c:catAx>
      <c:valAx>
        <c:axId val="57215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9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279023.69999999995</c:v>
                </c:pt>
                <c:pt idx="1">
                  <c:v>171054.7</c:v>
                </c:pt>
                <c:pt idx="2">
                  <c:v>33072.9</c:v>
                </c:pt>
                <c:pt idx="3">
                  <c:v>10002.599999999995</c:v>
                </c:pt>
                <c:pt idx="4">
                  <c:v>3247.1999999999994</c:v>
                </c:pt>
                <c:pt idx="5">
                  <c:v>39531.79999999999</c:v>
                </c:pt>
                <c:pt idx="6">
                  <c:v>58833.600000000006</c:v>
                </c:pt>
              </c:numCache>
            </c:numRef>
          </c:val>
          <c:shape val="box"/>
        </c:ser>
        <c:shape val="box"/>
        <c:axId val="45173790"/>
        <c:axId val="3910927"/>
      </c:bar3DChart>
      <c:catAx>
        <c:axId val="4517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0927"/>
        <c:crosses val="autoZero"/>
        <c:auto val="1"/>
        <c:lblOffset val="100"/>
        <c:tickLblSkip val="1"/>
        <c:noMultiLvlLbl val="0"/>
      </c:catAx>
      <c:valAx>
        <c:axId val="3910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3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690553.2000000001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418603.09999999986</c:v>
                </c:pt>
                <c:pt idx="1">
                  <c:v>55231.200000000004</c:v>
                </c:pt>
                <c:pt idx="2">
                  <c:v>19714.90000000001</c:v>
                </c:pt>
                <c:pt idx="3">
                  <c:v>15908.400000000001</c:v>
                </c:pt>
                <c:pt idx="4">
                  <c:v>15172.2</c:v>
                </c:pt>
                <c:pt idx="5">
                  <c:v>488177.0000000002</c:v>
                </c:pt>
              </c:numCache>
            </c:numRef>
          </c:val>
          <c:shape val="box"/>
        </c:ser>
        <c:shape val="box"/>
        <c:axId val="35198344"/>
        <c:axId val="48349641"/>
      </c:bar3DChart>
      <c:catAx>
        <c:axId val="3519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49641"/>
        <c:crosses val="autoZero"/>
        <c:auto val="1"/>
        <c:lblOffset val="100"/>
        <c:tickLblSkip val="1"/>
        <c:noMultiLvlLbl val="0"/>
      </c:catAx>
      <c:valAx>
        <c:axId val="48349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8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111</v>
      </c>
      <c r="D3" s="135" t="s">
        <v>28</v>
      </c>
      <c r="E3" s="135" t="s">
        <v>27</v>
      </c>
      <c r="F3" s="135" t="s">
        <v>120</v>
      </c>
      <c r="G3" s="135" t="s">
        <v>113</v>
      </c>
      <c r="H3" s="135" t="s">
        <v>121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324048.3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</f>
        <v>279023.69999999995</v>
      </c>
      <c r="E6" s="3">
        <f>D6/D150*100</f>
        <v>27.549548443000177</v>
      </c>
      <c r="F6" s="3">
        <f>D6/B6*100</f>
        <v>86.10558981485167</v>
      </c>
      <c r="G6" s="3">
        <f aca="true" t="shared" si="0" ref="G6:G43">D6/C6*100</f>
        <v>62.639371989244</v>
      </c>
      <c r="H6" s="51">
        <f>B6-D6</f>
        <v>45024.600000000035</v>
      </c>
      <c r="I6" s="51">
        <f aca="true" t="shared" si="1" ref="I6:I43">C6-D6</f>
        <v>166420.90000000002</v>
      </c>
    </row>
    <row r="7" spans="1:9" s="41" customFormat="1" ht="18.75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</f>
        <v>123260.10000000002</v>
      </c>
      <c r="E7" s="103">
        <f>D7/D6*100</f>
        <v>44.17549476979914</v>
      </c>
      <c r="F7" s="103">
        <f>D7/B7*100</f>
        <v>86.43008151459377</v>
      </c>
      <c r="G7" s="103">
        <f>D7/C7*100</f>
        <v>65.599613832215</v>
      </c>
      <c r="H7" s="113">
        <f>B7-D7</f>
        <v>19352.39999999998</v>
      </c>
      <c r="I7" s="113">
        <f t="shared" si="1"/>
        <v>64637.499999999985</v>
      </c>
    </row>
    <row r="8" spans="1:9" ht="18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</f>
        <v>213621.1999999999</v>
      </c>
      <c r="E8" s="1">
        <f>D8/D6*100</f>
        <v>76.56023484743409</v>
      </c>
      <c r="F8" s="1">
        <f>D8/B8*100</f>
        <v>92.646521806636</v>
      </c>
      <c r="G8" s="1">
        <f t="shared" si="0"/>
        <v>68.36604720885545</v>
      </c>
      <c r="H8" s="48">
        <f>B8-D8</f>
        <v>16955.40000000011</v>
      </c>
      <c r="I8" s="48">
        <f t="shared" si="1"/>
        <v>98845.60000000003</v>
      </c>
    </row>
    <row r="9" spans="1:9" ht="18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</f>
        <v>36.39999999999999</v>
      </c>
      <c r="E9" s="12">
        <f>D9/D6*100</f>
        <v>0.01304548681706966</v>
      </c>
      <c r="F9" s="128">
        <f>D9/B9*100</f>
        <v>52.60115606936415</v>
      </c>
      <c r="G9" s="1">
        <f t="shared" si="0"/>
        <v>42.4737456242707</v>
      </c>
      <c r="H9" s="48">
        <f aca="true" t="shared" si="2" ref="H9:H43">B9-D9</f>
        <v>32.80000000000001</v>
      </c>
      <c r="I9" s="48">
        <f t="shared" si="1"/>
        <v>49.30000000000001</v>
      </c>
    </row>
    <row r="10" spans="1:9" ht="18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</f>
        <v>16352.400000000009</v>
      </c>
      <c r="E10" s="1">
        <f>D10/D6*100</f>
        <v>5.860577434820057</v>
      </c>
      <c r="F10" s="1">
        <f aca="true" t="shared" si="3" ref="F10:F41">D10/B10*100</f>
        <v>77.52598042934086</v>
      </c>
      <c r="G10" s="1">
        <f t="shared" si="0"/>
        <v>60.30891334493851</v>
      </c>
      <c r="H10" s="48">
        <f t="shared" si="2"/>
        <v>4740.3999999999905</v>
      </c>
      <c r="I10" s="48">
        <f t="shared" si="1"/>
        <v>10761.999999999993</v>
      </c>
    </row>
    <row r="11" spans="1:9" ht="18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</f>
        <v>32017.5</v>
      </c>
      <c r="E11" s="1">
        <f>D11/D6*100</f>
        <v>11.474831707844174</v>
      </c>
      <c r="F11" s="1">
        <f t="shared" si="3"/>
        <v>65.58342465613126</v>
      </c>
      <c r="G11" s="1">
        <f t="shared" si="0"/>
        <v>42.700931438448244</v>
      </c>
      <c r="H11" s="48">
        <f t="shared" si="2"/>
        <v>16802</v>
      </c>
      <c r="I11" s="48">
        <f t="shared" si="1"/>
        <v>42963.3</v>
      </c>
    </row>
    <row r="12" spans="1:9" ht="18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</f>
        <v>8178.9000000000015</v>
      </c>
      <c r="E12" s="1">
        <f>D12/D6*100</f>
        <v>2.9312563771464584</v>
      </c>
      <c r="F12" s="1">
        <f t="shared" si="3"/>
        <v>77.88464285374194</v>
      </c>
      <c r="G12" s="1">
        <f t="shared" si="0"/>
        <v>55.48778833107192</v>
      </c>
      <c r="H12" s="48">
        <f t="shared" si="2"/>
        <v>2322.399999999998</v>
      </c>
      <c r="I12" s="48">
        <f t="shared" si="1"/>
        <v>6561.0999999999985</v>
      </c>
    </row>
    <row r="13" spans="1:9" ht="18.75" thickBot="1">
      <c r="A13" s="26" t="s">
        <v>34</v>
      </c>
      <c r="B13" s="47">
        <f>B6-B8-B9-B10-B11-B12</f>
        <v>12988.899999999983</v>
      </c>
      <c r="C13" s="47">
        <f>C6-C8-C9-C10-C11-C12</f>
        <v>16056.900000000038</v>
      </c>
      <c r="D13" s="47">
        <f>D6-D8-D9-D10-D11-D12</f>
        <v>8817.300000000047</v>
      </c>
      <c r="E13" s="1">
        <f>D13/D6*100</f>
        <v>3.1600541459381577</v>
      </c>
      <c r="F13" s="1">
        <f t="shared" si="3"/>
        <v>67.88334654974678</v>
      </c>
      <c r="G13" s="1">
        <f t="shared" si="0"/>
        <v>54.9128412084526</v>
      </c>
      <c r="H13" s="48">
        <f t="shared" si="2"/>
        <v>4171.599999999937</v>
      </c>
      <c r="I13" s="48">
        <f t="shared" si="1"/>
        <v>7239.599999999991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196289.2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</f>
        <v>171054.7</v>
      </c>
      <c r="E18" s="3">
        <f>D18/D150*100</f>
        <v>16.889173729876223</v>
      </c>
      <c r="F18" s="3">
        <f>D18/B18*100</f>
        <v>87.14422393081229</v>
      </c>
      <c r="G18" s="3">
        <f t="shared" si="0"/>
        <v>65.73666856255669</v>
      </c>
      <c r="H18" s="51">
        <f>B18-D18</f>
        <v>25234.5</v>
      </c>
      <c r="I18" s="51">
        <f t="shared" si="1"/>
        <v>89157.29999999999</v>
      </c>
    </row>
    <row r="19" spans="1:9" s="41" customFormat="1" ht="18.75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</f>
        <v>126862.49999999996</v>
      </c>
      <c r="E19" s="103">
        <f>D19/D18*100</f>
        <v>74.1648724063121</v>
      </c>
      <c r="F19" s="103">
        <f t="shared" si="3"/>
        <v>89.2862798421509</v>
      </c>
      <c r="G19" s="103">
        <f t="shared" si="0"/>
        <v>66.23995664151343</v>
      </c>
      <c r="H19" s="113">
        <f t="shared" si="2"/>
        <v>15222.60000000005</v>
      </c>
      <c r="I19" s="113">
        <f t="shared" si="1"/>
        <v>64657.10000000005</v>
      </c>
    </row>
    <row r="20" spans="1:9" ht="18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5722.2+1+8655.9+32.9+2.4+5725.7+8251+357.7+0.1+5829.5+27.9+3957+4812.9+26.7+6036.7+16.8+6839+2416.2+22.3+6209+10229+319.3+6468+9728.3+1605.6+3790.5+3239.9+10406.4+0.1+6965.8+3+5278.9+3995.6+0.1+6242.7</f>
        <v>133216.1</v>
      </c>
      <c r="E20" s="1">
        <f>D20/D18*100</f>
        <v>77.87923979873105</v>
      </c>
      <c r="F20" s="1">
        <f t="shared" si="3"/>
        <v>92.47001855424078</v>
      </c>
      <c r="G20" s="1">
        <f t="shared" si="0"/>
        <v>70.2669187249256</v>
      </c>
      <c r="H20" s="48">
        <f t="shared" si="2"/>
        <v>10848</v>
      </c>
      <c r="I20" s="48">
        <f t="shared" si="1"/>
        <v>56369.69999999998</v>
      </c>
    </row>
    <row r="21" spans="1:9" ht="18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</f>
        <v>15055.000000000002</v>
      </c>
      <c r="E21" s="1">
        <f>D21/D18*100</f>
        <v>8.801278187620685</v>
      </c>
      <c r="F21" s="1">
        <f t="shared" si="3"/>
        <v>80.3451827579398</v>
      </c>
      <c r="G21" s="1">
        <f t="shared" si="0"/>
        <v>68.09228528654846</v>
      </c>
      <c r="H21" s="48">
        <f t="shared" si="2"/>
        <v>3682.8999999999996</v>
      </c>
      <c r="I21" s="48">
        <f t="shared" si="1"/>
        <v>7054.699999999995</v>
      </c>
    </row>
    <row r="22" spans="1:9" ht="18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127.7+23.6+33.5+86.7+19.5+2.9+68.3+78.1+10.6+165.4+2.5+15.8+6.5+60.2+104.3+141.7+2.3+23.7+90.2+22.1+28.3+93.7+27.2-0.1+0.2+54.7+9.9+37.6+110.2+182.3+0.1+39.2+35.9+64.9+14.2+28+147.6+14.5+0.1+67.9+38.7+142.7+29+23+176.1+16.8+117.5+127.9+4.9+25.4+0.3+70.1+52.4</f>
        <v>2866.8000000000006</v>
      </c>
      <c r="E22" s="1">
        <f>D22/D18*100</f>
        <v>1.6759551184504142</v>
      </c>
      <c r="F22" s="1">
        <f t="shared" si="3"/>
        <v>91.49459036798265</v>
      </c>
      <c r="G22" s="1">
        <f t="shared" si="0"/>
        <v>73.17185226779654</v>
      </c>
      <c r="H22" s="48">
        <f t="shared" si="2"/>
        <v>266.49999999999955</v>
      </c>
      <c r="I22" s="48">
        <f t="shared" si="1"/>
        <v>1051.0999999999995</v>
      </c>
    </row>
    <row r="23" spans="1:9" ht="18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</f>
        <v>14759.999999999996</v>
      </c>
      <c r="E23" s="1">
        <f>D23/D18*100</f>
        <v>8.628818734591913</v>
      </c>
      <c r="F23" s="1">
        <f t="shared" si="3"/>
        <v>81.92717584369447</v>
      </c>
      <c r="G23" s="1">
        <f t="shared" si="0"/>
        <v>49.657845333979274</v>
      </c>
      <c r="H23" s="48">
        <f t="shared" si="2"/>
        <v>3256.0000000000036</v>
      </c>
      <c r="I23" s="48">
        <f t="shared" si="1"/>
        <v>14963.400000000005</v>
      </c>
    </row>
    <row r="24" spans="1:9" ht="18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73.6+22.6+5.3+2.4+2.5+128.1+0.1+11.5+121.2+11.2-0.1+27.3+71.1+31.4-0.1+0.8+24.6+83.5+19.6+26.5+24.2+67.9+2.3+4+48.1+8.9+75.1+2+0.1+126.5+0.8+36.4+6.5</f>
        <v>1065.8999999999999</v>
      </c>
      <c r="E24" s="1">
        <f>D24/D18*100</f>
        <v>0.6231340033334365</v>
      </c>
      <c r="F24" s="1">
        <f t="shared" si="3"/>
        <v>87.9382889200561</v>
      </c>
      <c r="G24" s="1">
        <f t="shared" si="0"/>
        <v>66.97034430761497</v>
      </c>
      <c r="H24" s="48">
        <f t="shared" si="2"/>
        <v>146.20000000000005</v>
      </c>
      <c r="I24" s="48">
        <f t="shared" si="1"/>
        <v>525.7</v>
      </c>
    </row>
    <row r="25" spans="1:9" ht="18.75" thickBot="1">
      <c r="A25" s="26" t="s">
        <v>34</v>
      </c>
      <c r="B25" s="47">
        <f>B18-B20-B21-B22-B23-B24</f>
        <v>11125.800000000005</v>
      </c>
      <c r="C25" s="47">
        <f>C18-C20-C21-C22-C23-C24</f>
        <v>13283.600000000011</v>
      </c>
      <c r="D25" s="47">
        <f>D18-D20-D21-D22-D23-D24</f>
        <v>4090.9000000000106</v>
      </c>
      <c r="E25" s="1">
        <f>D25/D18*100</f>
        <v>2.391574157272504</v>
      </c>
      <c r="F25" s="1">
        <f t="shared" si="3"/>
        <v>36.76949073325072</v>
      </c>
      <c r="G25" s="1">
        <f t="shared" si="0"/>
        <v>30.7966213978139</v>
      </c>
      <c r="H25" s="48">
        <f t="shared" si="2"/>
        <v>7034.899999999994</v>
      </c>
      <c r="I25" s="48">
        <f t="shared" si="1"/>
        <v>9192.7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37065.9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</f>
        <v>33072.9</v>
      </c>
      <c r="E33" s="3">
        <f>D33/D150*100</f>
        <v>3.2654697816009923</v>
      </c>
      <c r="F33" s="3">
        <f>D33/B33*100</f>
        <v>89.2272951688749</v>
      </c>
      <c r="G33" s="3">
        <f t="shared" si="0"/>
        <v>68.39857548207772</v>
      </c>
      <c r="H33" s="51">
        <f t="shared" si="2"/>
        <v>3993</v>
      </c>
      <c r="I33" s="51">
        <f t="shared" si="1"/>
        <v>15280.299999999996</v>
      </c>
    </row>
    <row r="34" spans="1:9" ht="18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1335+1268.2+1354.9+1304.2+1357+1359.6+1365.6+1342.2+1381.4+3.9+1624.5+11.9+0.1+10+3950.5+2820.4+0.1+74+93.6+20+430.6+329.1+0.1+119.6+19.5+358.3+39+1137.3+0.1+58.6+10+1391</f>
        <v>24570.29999999999</v>
      </c>
      <c r="E34" s="1">
        <f>D34/D33*100</f>
        <v>74.29133822555623</v>
      </c>
      <c r="F34" s="1">
        <f t="shared" si="3"/>
        <v>91.0307804025015</v>
      </c>
      <c r="G34" s="1">
        <f t="shared" si="0"/>
        <v>67.59497431862509</v>
      </c>
      <c r="H34" s="48">
        <f t="shared" si="2"/>
        <v>2420.9000000000124</v>
      </c>
      <c r="I34" s="48">
        <f t="shared" si="1"/>
        <v>11779.000000000007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</f>
        <v>1271.2999999999995</v>
      </c>
      <c r="E36" s="1">
        <f>D36/D33*100</f>
        <v>3.8439326457613316</v>
      </c>
      <c r="F36" s="1">
        <f t="shared" si="3"/>
        <v>66.2653114412301</v>
      </c>
      <c r="G36" s="1">
        <f t="shared" si="0"/>
        <v>37.56352676988534</v>
      </c>
      <c r="H36" s="48">
        <f t="shared" si="2"/>
        <v>647.2000000000005</v>
      </c>
      <c r="I36" s="48">
        <f t="shared" si="1"/>
        <v>2113.1000000000004</v>
      </c>
    </row>
    <row r="37" spans="1:9" s="41" customFormat="1" ht="18.7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11.2+19.5+15.2+5+5.7-0.1+1.9+5.1+7+0.3+7.7+25.8+82+15.4+14.3+13.2+14.4+42.6+0.1+37.6+3+2.6+0.8+1.6+3.9+98.6+0.5+15.5</f>
        <v>450.4000000000001</v>
      </c>
      <c r="E37" s="17">
        <f>D37/D33*100</f>
        <v>1.3618400563603437</v>
      </c>
      <c r="F37" s="17">
        <f t="shared" si="3"/>
        <v>54.633672974284345</v>
      </c>
      <c r="G37" s="17">
        <f t="shared" si="0"/>
        <v>48.466587754223625</v>
      </c>
      <c r="H37" s="57">
        <f t="shared" si="2"/>
        <v>373.9999999999999</v>
      </c>
      <c r="I37" s="57">
        <f t="shared" si="1"/>
        <v>478.89999999999986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0.07710240105947769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7306.300000000001</v>
      </c>
      <c r="C39" s="46">
        <f>C33-C34-C36-C37-C35-C38</f>
        <v>7629.4000000000015</v>
      </c>
      <c r="D39" s="46">
        <f>D33-D34-D36-D37-D35-D38</f>
        <v>6755.400000000014</v>
      </c>
      <c r="E39" s="1">
        <f>D39/D33*100</f>
        <v>20.425786671262617</v>
      </c>
      <c r="F39" s="1">
        <f t="shared" si="3"/>
        <v>92.45993183964542</v>
      </c>
      <c r="G39" s="1">
        <f t="shared" si="0"/>
        <v>88.54431541143488</v>
      </c>
      <c r="H39" s="48">
        <f>B39-D39</f>
        <v>550.8999999999869</v>
      </c>
      <c r="I39" s="48">
        <f t="shared" si="1"/>
        <v>873.9999999999873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22.2+3+5+12.1+5.3+62.1+8.7+22.7+11.7+44.1-0.1+8.7+8.3+9+2+12.1+30.9+11+14.3+28.5+0.1+1.2+34+0.6+0.1+2.3+3+1.5+17.9+19.5+82.4-0.1+0.8+8.4+18.6+22.3+0.1+13.7+8+9.3+10.6+0.7+8+22.7+7+24</f>
        <v>638.3000000000002</v>
      </c>
      <c r="E43" s="3">
        <f>D43/D150*100</f>
        <v>0.06302287859836646</v>
      </c>
      <c r="F43" s="3">
        <f>D43/B43*100</f>
        <v>67.911479944675</v>
      </c>
      <c r="G43" s="3">
        <f t="shared" si="0"/>
        <v>47.68771012327233</v>
      </c>
      <c r="H43" s="51">
        <f t="shared" si="2"/>
        <v>301.5999999999998</v>
      </c>
      <c r="I43" s="51">
        <f t="shared" si="1"/>
        <v>700.1999999999998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224.1+260.8+14.4+236.4+3.2+114.6+291.3+0.1+96+241.4+13.4+0.1+331+0.7-0.1+39.8+268.9+0.5+9.3+307.6+278.3+1.8+5.2+302.3+9.3+4.6+275.3+25.3+352.3+6.4+0.1+14.8+50.6+5.2+267.1+7.9+293.7+39+18+185.4+5.5+5.1+343.4-0.1+16.4+242.5</f>
        <v>5208.9</v>
      </c>
      <c r="E45" s="3">
        <f>D45/D150*100</f>
        <v>0.5143034189738852</v>
      </c>
      <c r="F45" s="3">
        <f>D45/B45*100</f>
        <v>91.69952820223928</v>
      </c>
      <c r="G45" s="3">
        <f aca="true" t="shared" si="4" ref="G45:G76">D45/C45*100</f>
        <v>66.89311536041299</v>
      </c>
      <c r="H45" s="51">
        <f>B45-D45</f>
        <v>471.5</v>
      </c>
      <c r="I45" s="51">
        <f aca="true" t="shared" si="5" ref="I45:I77">C45-D45</f>
        <v>2578.000000000001</v>
      </c>
    </row>
    <row r="46" spans="1:9" ht="18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224.1+258.6+235.3+288.8+241.4+328.6+224.6+306.6+239.4+298.3+269.8+13.5+346.9+45.8+263.2+291.7-0.1+38.6+180.3+343.4+215.2</f>
        <v>4654</v>
      </c>
      <c r="E46" s="1">
        <f>D46/D45*100</f>
        <v>89.3470790378007</v>
      </c>
      <c r="F46" s="1">
        <f aca="true" t="shared" si="6" ref="F46:F74">D46/B46*100</f>
        <v>92.38526282356678</v>
      </c>
      <c r="G46" s="1">
        <f t="shared" si="4"/>
        <v>68.91139540393272</v>
      </c>
      <c r="H46" s="48">
        <f aca="true" t="shared" si="7" ref="H46:H74">B46-D46</f>
        <v>383.60000000000036</v>
      </c>
      <c r="I46" s="48">
        <f t="shared" si="5"/>
        <v>2099.6000000000004</v>
      </c>
    </row>
    <row r="47" spans="1:9" ht="18">
      <c r="A47" s="26" t="s">
        <v>2</v>
      </c>
      <c r="B47" s="46">
        <v>1.1</v>
      </c>
      <c r="C47" s="47">
        <v>1.3</v>
      </c>
      <c r="D47" s="48">
        <f>0.3+0.4+0.1</f>
        <v>0.7999999999999999</v>
      </c>
      <c r="E47" s="1">
        <f>D47/D45*100</f>
        <v>0.015358329013803297</v>
      </c>
      <c r="F47" s="1">
        <f t="shared" si="6"/>
        <v>72.72727272727272</v>
      </c>
      <c r="G47" s="1">
        <f t="shared" si="4"/>
        <v>61.53846153846153</v>
      </c>
      <c r="H47" s="48">
        <f t="shared" si="7"/>
        <v>0.30000000000000016</v>
      </c>
      <c r="I47" s="48">
        <f t="shared" si="5"/>
        <v>0.5000000000000001</v>
      </c>
    </row>
    <row r="48" spans="1:9" ht="18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0.6776862677340707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8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2.2+2.5+0.8+112.4+2.2+0.1+69.1+4.4-0.1+35.2+27.4+4.8+1+22.3+2.5+1.6+0.6+4.2-0.1+0.5+5.1+0.3+0.5+1.6+0.3</f>
        <v>301.4000000000001</v>
      </c>
      <c r="E49" s="1">
        <f>D49/D45*100</f>
        <v>5.786250455950395</v>
      </c>
      <c r="F49" s="1">
        <f t="shared" si="6"/>
        <v>89.40967072085436</v>
      </c>
      <c r="G49" s="1">
        <f t="shared" si="4"/>
        <v>49.49096880131364</v>
      </c>
      <c r="H49" s="48">
        <f t="shared" si="7"/>
        <v>35.69999999999993</v>
      </c>
      <c r="I49" s="48">
        <f t="shared" si="5"/>
        <v>307.5999999999999</v>
      </c>
    </row>
    <row r="50" spans="1:9" ht="18.75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217.39999999999952</v>
      </c>
      <c r="E50" s="1">
        <f>D50/D45*100</f>
        <v>4.1736259095010375</v>
      </c>
      <c r="F50" s="1">
        <f t="shared" si="6"/>
        <v>81.91409193669938</v>
      </c>
      <c r="G50" s="1">
        <f t="shared" si="4"/>
        <v>61.70877093386302</v>
      </c>
      <c r="H50" s="48">
        <f t="shared" si="7"/>
        <v>47.999999999999716</v>
      </c>
      <c r="I50" s="48">
        <f t="shared" si="5"/>
        <v>134.90000000000066</v>
      </c>
    </row>
    <row r="51" spans="1:9" ht="18.75" thickBot="1">
      <c r="A51" s="25" t="s">
        <v>4</v>
      </c>
      <c r="B51" s="49">
        <v>12847.3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</f>
        <v>10002.599999999995</v>
      </c>
      <c r="E51" s="3">
        <f>D51/D150*100</f>
        <v>0.987611852527056</v>
      </c>
      <c r="F51" s="3">
        <f>D51/B51*100</f>
        <v>77.85760432153056</v>
      </c>
      <c r="G51" s="3">
        <f t="shared" si="4"/>
        <v>58.35448133433675</v>
      </c>
      <c r="H51" s="51">
        <f>B51-D51</f>
        <v>2844.7000000000044</v>
      </c>
      <c r="I51" s="51">
        <f t="shared" si="5"/>
        <v>7138.500000000004</v>
      </c>
    </row>
    <row r="52" spans="1:9" ht="18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8+294.9+437.7+298.5+423.7+297.9+451.2+294.5+446+301+554.2+412+820.4+487.4+393.4+0.1+169.4+354.3-0.1+300.5</f>
        <v>6744.999999999998</v>
      </c>
      <c r="E52" s="1">
        <f>D52/D51*100</f>
        <v>67.43246755843482</v>
      </c>
      <c r="F52" s="1">
        <f t="shared" si="6"/>
        <v>88.20221780520973</v>
      </c>
      <c r="G52" s="1">
        <f t="shared" si="4"/>
        <v>65.30347478385468</v>
      </c>
      <c r="H52" s="48">
        <f t="shared" si="7"/>
        <v>902.2000000000016</v>
      </c>
      <c r="I52" s="48">
        <f t="shared" si="5"/>
        <v>3583.7000000000025</v>
      </c>
    </row>
    <row r="53" spans="1:9" ht="18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8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</f>
        <v>148.70000000000002</v>
      </c>
      <c r="E54" s="1">
        <f>D54/D51*100</f>
        <v>1.4866134804950721</v>
      </c>
      <c r="F54" s="1">
        <f t="shared" si="6"/>
        <v>70.37387600567914</v>
      </c>
      <c r="G54" s="1">
        <f t="shared" si="4"/>
        <v>51.81184668989548</v>
      </c>
      <c r="H54" s="48">
        <f t="shared" si="7"/>
        <v>62.599999999999994</v>
      </c>
      <c r="I54" s="48">
        <f t="shared" si="5"/>
        <v>138.29999999999998</v>
      </c>
    </row>
    <row r="55" spans="1:9" ht="18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10.7+0.6+7.6+85.1+28.4+14.4+0.1+8.5+0.1+7+0.1+7.7+62.8+6+1.3+0.9+0.9+1+0.7+0.1+4.7+15.2+34.9+9+4+15.8+5.5+7+1.9+1.5+0.1+2.4+1.8+3.7+1.3+4.5+2.3+0.7+0.1+1.8+6.8+1.6+0.7+0.5+1.1+12.5+0.8+0.8</f>
        <v>387.00000000000006</v>
      </c>
      <c r="E55" s="1">
        <f>D55/D51*100</f>
        <v>3.868994061544001</v>
      </c>
      <c r="F55" s="1">
        <f t="shared" si="6"/>
        <v>63.04985337243403</v>
      </c>
      <c r="G55" s="1">
        <f t="shared" si="4"/>
        <v>41.474654377880185</v>
      </c>
      <c r="H55" s="48">
        <f t="shared" si="7"/>
        <v>226.7999999999999</v>
      </c>
      <c r="I55" s="48">
        <f t="shared" si="5"/>
        <v>546.0999999999999</v>
      </c>
    </row>
    <row r="56" spans="1:9" ht="18">
      <c r="A56" s="26" t="s">
        <v>15</v>
      </c>
      <c r="B56" s="46">
        <v>200</v>
      </c>
      <c r="C56" s="47">
        <v>200</v>
      </c>
      <c r="D56" s="47">
        <f>40+40+40+40</f>
        <v>160</v>
      </c>
      <c r="E56" s="1">
        <f>D56/D51*100</f>
        <v>1.5995841081318865</v>
      </c>
      <c r="F56" s="1">
        <f>D56/B56*100</f>
        <v>80</v>
      </c>
      <c r="G56" s="1">
        <f>D56/C56*100</f>
        <v>80</v>
      </c>
      <c r="H56" s="48">
        <f t="shared" si="7"/>
        <v>40</v>
      </c>
      <c r="I56" s="48">
        <f t="shared" si="5"/>
        <v>40</v>
      </c>
    </row>
    <row r="57" spans="1:9" ht="18.75" thickBot="1">
      <c r="A57" s="26" t="s">
        <v>34</v>
      </c>
      <c r="B57" s="47">
        <f>B51-B52-B55-B54-B53-B56</f>
        <v>4171.999999999999</v>
      </c>
      <c r="C57" s="47">
        <f>C51-C52-C55-C54-C53-C56</f>
        <v>5380.299999999997</v>
      </c>
      <c r="D57" s="47">
        <f>D51-D52-D55-D54-D53-D56</f>
        <v>2561.899999999997</v>
      </c>
      <c r="E57" s="1">
        <f>D57/D51*100</f>
        <v>25.612340791394217</v>
      </c>
      <c r="F57" s="1">
        <f t="shared" si="6"/>
        <v>61.406999041227174</v>
      </c>
      <c r="G57" s="1">
        <f t="shared" si="4"/>
        <v>47.616303923573</v>
      </c>
      <c r="H57" s="48">
        <f>B57-D57</f>
        <v>1610.1000000000022</v>
      </c>
      <c r="I57" s="48">
        <f>C57-D57</f>
        <v>2818.4000000000005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5427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43.5+4.7+72.8+47.2+46+5+62.5+3.8+40.9+35.3+2.1+2.9+21.1+3.9+86.8+0.2+2.7+44.1+47.3+140.1+0.1+45.6+13.8+0.9+95.5-0.1+6.7+60.6+0.7+0.5+92.7+2.8+4+111.8+66.3+34+5.8+77.7+2.3+68.7+75.6+2+307.4+46.6+2.4+84.1+735+554.7+36.1</f>
        <v>3247.1999999999994</v>
      </c>
      <c r="E59" s="3">
        <f>D59/D150*100</f>
        <v>0.3206139611226938</v>
      </c>
      <c r="F59" s="3">
        <f>D59/B59*100</f>
        <v>59.83416252072967</v>
      </c>
      <c r="G59" s="3">
        <f t="shared" si="4"/>
        <v>52.96017222820236</v>
      </c>
      <c r="H59" s="51">
        <f>B59-D59</f>
        <v>2179.8000000000006</v>
      </c>
      <c r="I59" s="51">
        <f t="shared" si="5"/>
        <v>2884.2000000000003</v>
      </c>
    </row>
    <row r="60" spans="1:9" ht="18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43.5+72.8+47.2+62.5+0.1+35.3+86.8+44.1+125.7+41.4+92.3+60.6+92.7+66.3+68.7-0.1+2+54.7+84.1+36.1</f>
        <v>1116.8</v>
      </c>
      <c r="E60" s="1">
        <f>D60/D59*100</f>
        <v>34.39270756343928</v>
      </c>
      <c r="F60" s="1">
        <f t="shared" si="6"/>
        <v>89.3797519007603</v>
      </c>
      <c r="G60" s="1">
        <f t="shared" si="4"/>
        <v>67.989772312188</v>
      </c>
      <c r="H60" s="48">
        <f t="shared" si="7"/>
        <v>132.70000000000005</v>
      </c>
      <c r="I60" s="48">
        <f t="shared" si="5"/>
        <v>525.8000000000002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9.599039172209906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</f>
        <v>199.9</v>
      </c>
      <c r="E62" s="1">
        <f>D62/D59*100</f>
        <v>6.156072924365609</v>
      </c>
      <c r="F62" s="1">
        <f t="shared" si="6"/>
        <v>52.98171216538563</v>
      </c>
      <c r="G62" s="1">
        <f t="shared" si="4"/>
        <v>31.856573705179287</v>
      </c>
      <c r="H62" s="48">
        <f t="shared" si="7"/>
        <v>177.4</v>
      </c>
      <c r="I62" s="48">
        <f t="shared" si="5"/>
        <v>427.6</v>
      </c>
    </row>
    <row r="63" spans="1:9" ht="18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252+735+554.4</f>
        <v>1541.4</v>
      </c>
      <c r="E63" s="1">
        <f>D63/D59*100</f>
        <v>47.468588322246866</v>
      </c>
      <c r="F63" s="1">
        <f t="shared" si="6"/>
        <v>46.26883592483642</v>
      </c>
      <c r="G63" s="1">
        <f t="shared" si="4"/>
        <v>46.26883592483642</v>
      </c>
      <c r="H63" s="48">
        <f t="shared" si="7"/>
        <v>1789.9999999999995</v>
      </c>
      <c r="I63" s="48">
        <f t="shared" si="5"/>
        <v>1789.9999999999995</v>
      </c>
    </row>
    <row r="64" spans="1:9" ht="18.75" thickBot="1">
      <c r="A64" s="26" t="s">
        <v>34</v>
      </c>
      <c r="B64" s="47">
        <f>B59-B60-B62-B63-B61</f>
        <v>137.00000000000017</v>
      </c>
      <c r="C64" s="47">
        <f>C59-C60-C62-C63-C61</f>
        <v>198.09999999999962</v>
      </c>
      <c r="D64" s="47">
        <f>D59-D60-D62-D63-D61</f>
        <v>77.39999999999941</v>
      </c>
      <c r="E64" s="1">
        <f>D64/D59*100</f>
        <v>2.383592017738341</v>
      </c>
      <c r="F64" s="1">
        <f t="shared" si="6"/>
        <v>56.496350364963</v>
      </c>
      <c r="G64" s="1">
        <f t="shared" si="4"/>
        <v>39.07117617364945</v>
      </c>
      <c r="H64" s="48">
        <f t="shared" si="7"/>
        <v>59.60000000000076</v>
      </c>
      <c r="I64" s="48">
        <f t="shared" si="5"/>
        <v>120.70000000000022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0.017723024766421392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818.5</v>
      </c>
      <c r="C77" s="66">
        <f>10000-8192+3069.6</f>
        <v>4877.6</v>
      </c>
      <c r="D77" s="67"/>
      <c r="E77" s="45"/>
      <c r="F77" s="45"/>
      <c r="G77" s="45"/>
      <c r="H77" s="67">
        <f>B77-D77</f>
        <v>818.5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45963.3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</f>
        <v>39531.79999999999</v>
      </c>
      <c r="E90" s="3">
        <f>D90/D150*100</f>
        <v>3.903192593098702</v>
      </c>
      <c r="F90" s="3">
        <f aca="true" t="shared" si="10" ref="F90:F96">D90/B90*100</f>
        <v>86.0073145313761</v>
      </c>
      <c r="G90" s="3">
        <f t="shared" si="8"/>
        <v>66.66801581880884</v>
      </c>
      <c r="H90" s="51">
        <f aca="true" t="shared" si="11" ref="H90:H96">B90-D90</f>
        <v>6431.500000000015</v>
      </c>
      <c r="I90" s="51">
        <f t="shared" si="9"/>
        <v>19764.70000000002</v>
      </c>
    </row>
    <row r="91" spans="1:9" ht="18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</f>
        <v>33862.299999999996</v>
      </c>
      <c r="E91" s="1">
        <f>D91/D90*100</f>
        <v>85.65838135374561</v>
      </c>
      <c r="F91" s="1">
        <f t="shared" si="10"/>
        <v>88.00042619874895</v>
      </c>
      <c r="G91" s="1">
        <f t="shared" si="8"/>
        <v>68.1598689229419</v>
      </c>
      <c r="H91" s="48">
        <f t="shared" si="11"/>
        <v>4617.4000000000015</v>
      </c>
      <c r="I91" s="48">
        <f t="shared" si="9"/>
        <v>15818.400000000001</v>
      </c>
    </row>
    <row r="92" spans="1:9" ht="18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9.8+96.8+35.3+50.2+1.4+30+1.1+18.1+138.1+43.8+4.2+9.3+27.5+5.8+0.2+2.4+1+11.7+14.7+34.3+26.9+2.8+30.4+0.1+10.2+1.4+0.2+22+131.7+1.9+1.6+30.8+150.2+0.9+0.6+2.2+0.6+31.6+20.6+1+0.3+3+17.7+35.6+0.9+0.3+39.3+12.6+23.9+20.8+0.8+3.9</f>
        <v>1162.4999999999998</v>
      </c>
      <c r="E92" s="1">
        <f>D92/D90*100</f>
        <v>2.940670548773393</v>
      </c>
      <c r="F92" s="1">
        <f t="shared" si="10"/>
        <v>85.49680076487458</v>
      </c>
      <c r="G92" s="1">
        <f t="shared" si="8"/>
        <v>54.79871782784952</v>
      </c>
      <c r="H92" s="48">
        <f t="shared" si="11"/>
        <v>197.20000000000027</v>
      </c>
      <c r="I92" s="48">
        <f t="shared" si="9"/>
        <v>958.9000000000003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6123.900000000006</v>
      </c>
      <c r="C94" s="47">
        <f>C90-C91-C92-C93</f>
        <v>7494.400000000011</v>
      </c>
      <c r="D94" s="47">
        <f>D90-D91-D92-D93</f>
        <v>4506.999999999993</v>
      </c>
      <c r="E94" s="1">
        <f>D94/D90*100</f>
        <v>11.400948097481</v>
      </c>
      <c r="F94" s="1">
        <f t="shared" si="10"/>
        <v>73.5968908701969</v>
      </c>
      <c r="G94" s="1">
        <f>D94/C94*100</f>
        <v>60.13823654995713</v>
      </c>
      <c r="H94" s="48">
        <f t="shared" si="11"/>
        <v>1616.9000000000133</v>
      </c>
      <c r="I94" s="48">
        <f>C94-D94</f>
        <v>2987.400000000018</v>
      </c>
    </row>
    <row r="95" spans="1:9" ht="18.75">
      <c r="A95" s="116" t="s">
        <v>12</v>
      </c>
      <c r="B95" s="119">
        <f>63921.7-1200</f>
        <v>62721.7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</f>
        <v>58833.600000000006</v>
      </c>
      <c r="E95" s="115">
        <f>D95/D150*100</f>
        <v>5.80896573759181</v>
      </c>
      <c r="F95" s="118">
        <f t="shared" si="10"/>
        <v>93.80102898996681</v>
      </c>
      <c r="G95" s="114">
        <f>D95/C95*100</f>
        <v>75.02955470905032</v>
      </c>
      <c r="H95" s="120">
        <f t="shared" si="11"/>
        <v>3888.0999999999913</v>
      </c>
      <c r="I95" s="130">
        <f>C95-D95</f>
        <v>19580.29999999999</v>
      </c>
    </row>
    <row r="96" spans="1:9" ht="18.75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57.3+368.5+61.1+0.1+320+59+0.8+309+245.5+61.2+0.4-0.1+489+12.5+64.8+24.2+437.3+329.2+2.4+382.5+3.4+31.2+13.3+8.3+121.6+67.7+362.1+4.1+31.3+64.2+20.6+78.1+394.5+37.3+105.8</f>
        <v>4568.200000000001</v>
      </c>
      <c r="E96" s="125">
        <f>D96/D95*100</f>
        <v>7.764610698648392</v>
      </c>
      <c r="F96" s="126">
        <f t="shared" si="10"/>
        <v>88.87375731989651</v>
      </c>
      <c r="G96" s="127">
        <f>D96/C96*100</f>
        <v>56.554627050448794</v>
      </c>
      <c r="H96" s="131">
        <f t="shared" si="11"/>
        <v>571.8999999999996</v>
      </c>
      <c r="I96" s="132">
        <f>C96-D96</f>
        <v>3509.2999999999993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7671.2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</f>
        <v>5680.000000000001</v>
      </c>
      <c r="E102" s="22">
        <f>D102/D150*100</f>
        <v>0.5608177196282648</v>
      </c>
      <c r="F102" s="22">
        <f>D102/B102*100</f>
        <v>74.04317447074774</v>
      </c>
      <c r="G102" s="22">
        <f aca="true" t="shared" si="12" ref="G102:G148">D102/C102*100</f>
        <v>54.12152569343206</v>
      </c>
      <c r="H102" s="87">
        <f aca="true" t="shared" si="13" ref="H102:H107">B102-D102</f>
        <v>1991.199999999999</v>
      </c>
      <c r="I102" s="87">
        <f aca="true" t="shared" si="14" ref="I102:I148">C102-D102</f>
        <v>4814.899999999999</v>
      </c>
    </row>
    <row r="103" spans="1:9" ht="18">
      <c r="A103" s="26" t="s">
        <v>3</v>
      </c>
      <c r="B103" s="97">
        <f>91.9+1.4</f>
        <v>93.30000000000001</v>
      </c>
      <c r="C103" s="95">
        <v>187.6</v>
      </c>
      <c r="D103" s="95">
        <f>15.1+18.9-0.1+18.6+22.1+18.4</f>
        <v>93</v>
      </c>
      <c r="E103" s="91">
        <f>D103/D102*100</f>
        <v>1.6373239436619718</v>
      </c>
      <c r="F103" s="1">
        <f>D103/B103*100</f>
        <v>99.67845659163986</v>
      </c>
      <c r="G103" s="91">
        <f>D103/C103*100</f>
        <v>49.57356076759062</v>
      </c>
      <c r="H103" s="95">
        <f t="shared" si="13"/>
        <v>0.30000000000001137</v>
      </c>
      <c r="I103" s="95">
        <f t="shared" si="14"/>
        <v>94.6</v>
      </c>
    </row>
    <row r="104" spans="1:9" ht="18">
      <c r="A104" s="93" t="s">
        <v>60</v>
      </c>
      <c r="B104" s="78">
        <f>6193.5-1.4</f>
        <v>6192.1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</f>
        <v>4841.6</v>
      </c>
      <c r="E104" s="1">
        <f>D104/D102*100</f>
        <v>85.2394366197183</v>
      </c>
      <c r="F104" s="1">
        <f aca="true" t="shared" si="15" ref="F104:F148">D104/B104*100</f>
        <v>78.18995171266614</v>
      </c>
      <c r="G104" s="1">
        <f t="shared" si="12"/>
        <v>56.31863018797693</v>
      </c>
      <c r="H104" s="48">
        <f t="shared" si="13"/>
        <v>1350.5</v>
      </c>
      <c r="I104" s="48">
        <f t="shared" si="14"/>
        <v>3755.199999999999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1385.7999999999993</v>
      </c>
      <c r="C106" s="96">
        <f>C102-C103-C104</f>
        <v>1710.5</v>
      </c>
      <c r="D106" s="96">
        <f>D102-D103-D104</f>
        <v>745.4000000000005</v>
      </c>
      <c r="E106" s="92">
        <f>D106/D102*100</f>
        <v>13.123239436619727</v>
      </c>
      <c r="F106" s="92">
        <f t="shared" si="15"/>
        <v>53.788425458219145</v>
      </c>
      <c r="G106" s="92">
        <f t="shared" si="12"/>
        <v>43.577901198480006</v>
      </c>
      <c r="H106" s="132">
        <f>B106-D106</f>
        <v>640.3999999999987</v>
      </c>
      <c r="I106" s="132">
        <f t="shared" si="14"/>
        <v>965.0999999999995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445521.6</v>
      </c>
      <c r="C107" s="89">
        <f>SUM(C108:C147)-C115-C119+C148-C139-C140-C109-C112-C122-C123-C137-C131-C129</f>
        <v>564060.3999999999</v>
      </c>
      <c r="D107" s="89">
        <f>SUM(D108:D147)-D115-D119+D148-D139-D140-D109-D112-D122-D123-D137-D131-D129</f>
        <v>406333.6000000001</v>
      </c>
      <c r="E107" s="90">
        <f>D107/D150*100</f>
        <v>40.11955685921541</v>
      </c>
      <c r="F107" s="90">
        <f>D107/B107*100</f>
        <v>91.20401794211551</v>
      </c>
      <c r="G107" s="90">
        <f t="shared" si="12"/>
        <v>72.03724991153433</v>
      </c>
      <c r="H107" s="89">
        <f t="shared" si="13"/>
        <v>39187.99999999988</v>
      </c>
      <c r="I107" s="89">
        <f t="shared" si="14"/>
        <v>157726.7999999998</v>
      </c>
    </row>
    <row r="108" spans="1:9" ht="37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142.7+0.9+78.6+37.4+44.2+140.1+1+20.9+25.7+0.2+2+0.6+0.4+1.8+1.5-0.1+62.6+2.1+1.9+2.9+1+9.8+0.1+52+4.8+2+1.2+2+5.2+2.6-0.1+56.3+43+2.2+0.3+6.3+0.1+46.4+1.3+6.5+1.2+1-0.1+67.4+1.9</f>
        <v>881.7999999999997</v>
      </c>
      <c r="E108" s="6">
        <f>D108/D107*100</f>
        <v>0.2170138034363881</v>
      </c>
      <c r="F108" s="6">
        <f t="shared" si="15"/>
        <v>59.24880736410668</v>
      </c>
      <c r="G108" s="6">
        <f t="shared" si="12"/>
        <v>40.70722924937678</v>
      </c>
      <c r="H108" s="65">
        <f aca="true" t="shared" si="16" ref="H108:H148">B108-D108</f>
        <v>606.5000000000002</v>
      </c>
      <c r="I108" s="65">
        <f t="shared" si="14"/>
        <v>1284.4</v>
      </c>
    </row>
    <row r="109" spans="1:9" ht="18">
      <c r="A109" s="26" t="s">
        <v>32</v>
      </c>
      <c r="B109" s="78">
        <v>770.9</v>
      </c>
      <c r="C109" s="48">
        <v>1213.5</v>
      </c>
      <c r="D109" s="79">
        <f>142.7+0.9+78.6+37.4+20.9+42.5+24.8+0.6+32.7+0.1+16.7+37.6</f>
        <v>435.5</v>
      </c>
      <c r="E109" s="1">
        <f>D109/D108*100</f>
        <v>49.38761623951011</v>
      </c>
      <c r="F109" s="1">
        <f t="shared" si="15"/>
        <v>56.492411467116355</v>
      </c>
      <c r="G109" s="1">
        <f t="shared" si="12"/>
        <v>35.88792748248867</v>
      </c>
      <c r="H109" s="48">
        <f t="shared" si="16"/>
        <v>335.4</v>
      </c>
      <c r="I109" s="48">
        <f t="shared" si="14"/>
        <v>778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26.5+20.2+7.7+37.4+7.5+38.9-0.1+38.9+12.6+45.5+9.7+1.6+37.6-0.1+56.2+1.4+57.4</f>
        <v>398.8999999999999</v>
      </c>
      <c r="E110" s="6">
        <f>D110/D107*100</f>
        <v>0.09817056723834797</v>
      </c>
      <c r="F110" s="6">
        <f>D110/B110*100</f>
        <v>75.7069652685519</v>
      </c>
      <c r="G110" s="6">
        <f t="shared" si="12"/>
        <v>51.25273030964923</v>
      </c>
      <c r="H110" s="65">
        <f t="shared" si="16"/>
        <v>128.00000000000006</v>
      </c>
      <c r="I110" s="65">
        <f t="shared" si="14"/>
        <v>379.40000000000003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0.003174731304524163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82.2+4.4+0.2+16.8+100.8+0.1+8.3+21.3+93.2+14.5+11.8+88.2+4.6+1.1+5.8+6+2.3+112.3+12.6+0.8+1.5+0.2+0.2+72.9+5.6+10.9+0.3+11.7+5.8+0.6+108.3+0.1+3+1.3+29.1+101.7+7.2+3.2+0.7</f>
        <v>951.6000000000003</v>
      </c>
      <c r="E114" s="6">
        <f>D114/D107*100</f>
        <v>0.23419180692908487</v>
      </c>
      <c r="F114" s="6">
        <f t="shared" si="15"/>
        <v>74.81720261026811</v>
      </c>
      <c r="G114" s="6">
        <f t="shared" si="12"/>
        <v>52.99031072502507</v>
      </c>
      <c r="H114" s="65">
        <f t="shared" si="16"/>
        <v>320.29999999999984</v>
      </c>
      <c r="I114" s="65">
        <f t="shared" si="14"/>
        <v>844.1999999999997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7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0.0036915480285164694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8.7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17.1-0.3+0.8+0.3+21.4+4.2+0.3+17.6+4.2+0.8+0.3+16.8+0.3+2+2.2+17.7+1.1+4.1+17.7+0.8+4.3+0.3+1.6+0.3+4+0.8+1.7</f>
        <v>142.4</v>
      </c>
      <c r="E118" s="6">
        <f>D118/D107*100</f>
        <v>0.03504509595071635</v>
      </c>
      <c r="F118" s="6">
        <f t="shared" si="15"/>
        <v>86.46023072252581</v>
      </c>
      <c r="G118" s="6">
        <f t="shared" si="12"/>
        <v>60.85470085470086</v>
      </c>
      <c r="H118" s="65">
        <f t="shared" si="16"/>
        <v>22.299999999999983</v>
      </c>
      <c r="I118" s="65">
        <f t="shared" si="14"/>
        <v>91.6</v>
      </c>
    </row>
    <row r="119" spans="1:9" s="36" customFormat="1" ht="18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72.0505617977528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0.05581620619116901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20184.8</v>
      </c>
      <c r="C124" s="57">
        <f>5096.9+1707.5+6000+16669.6</f>
        <v>29474</v>
      </c>
      <c r="D124" s="80">
        <f>3776+7.6+1124+100+14.3+14.5+0.1+20.4+3015.8+9+1156.5+27+0.1+1146.6+5.2+681+29.9+16.3+480.3+117.6+5542.8+148.8+1446+310</f>
        <v>19189.8</v>
      </c>
      <c r="E124" s="17">
        <f>D124/D107*100</f>
        <v>4.722671223841689</v>
      </c>
      <c r="F124" s="6">
        <f t="shared" si="15"/>
        <v>95.07054813523047</v>
      </c>
      <c r="G124" s="6">
        <f t="shared" si="12"/>
        <v>65.10755241908123</v>
      </c>
      <c r="H124" s="65">
        <f t="shared" si="16"/>
        <v>995</v>
      </c>
      <c r="I124" s="65">
        <f t="shared" si="14"/>
        <v>10284.2</v>
      </c>
    </row>
    <row r="125" spans="1:9" s="2" customFormat="1" ht="18.7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22.9+32.1</f>
        <v>55</v>
      </c>
      <c r="C127" s="57">
        <v>95.1</v>
      </c>
      <c r="D127" s="80">
        <f>4.5+17.5+0.7+32.3</f>
        <v>55</v>
      </c>
      <c r="E127" s="17">
        <f>D127/D107*100</f>
        <v>0.013535676104560386</v>
      </c>
      <c r="F127" s="6">
        <f t="shared" si="15"/>
        <v>100</v>
      </c>
      <c r="G127" s="6">
        <f t="shared" si="12"/>
        <v>57.83385909568876</v>
      </c>
      <c r="H127" s="65">
        <f t="shared" si="16"/>
        <v>0</v>
      </c>
      <c r="I127" s="65">
        <f t="shared" si="14"/>
        <v>40.099999999999994</v>
      </c>
    </row>
    <row r="128" spans="1:9" s="2" customFormat="1" ht="37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</f>
        <v>160.2</v>
      </c>
      <c r="E128" s="17">
        <f>D128/D107*100</f>
        <v>0.03942573294455589</v>
      </c>
      <c r="F128" s="6">
        <f t="shared" si="15"/>
        <v>22.271652995968303</v>
      </c>
      <c r="G128" s="6">
        <f t="shared" si="12"/>
        <v>16.297049847405898</v>
      </c>
      <c r="H128" s="65">
        <f t="shared" si="16"/>
        <v>559.0999999999999</v>
      </c>
      <c r="I128" s="65">
        <f t="shared" si="14"/>
        <v>822.8</v>
      </c>
    </row>
    <row r="129" spans="1:9" s="36" customFormat="1" ht="18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59.363295880149835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7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</f>
        <v>20.7</v>
      </c>
      <c r="E132" s="17">
        <f>D132/D107*100</f>
        <v>0.005094336279352727</v>
      </c>
      <c r="F132" s="6">
        <f t="shared" si="15"/>
        <v>45.59471365638766</v>
      </c>
      <c r="G132" s="6">
        <f t="shared" si="12"/>
        <v>32.293291731669264</v>
      </c>
      <c r="H132" s="65">
        <f t="shared" si="16"/>
        <v>24.7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0.8+5+0.9+2.6-0.1+0.6+0.1+0.6</f>
        <v>10.5</v>
      </c>
      <c r="E134" s="17">
        <f>D134/D107*100</f>
        <v>0.0025840836199615283</v>
      </c>
      <c r="F134" s="6">
        <f t="shared" si="15"/>
        <v>2.407152682255846</v>
      </c>
      <c r="G134" s="6">
        <f t="shared" si="12"/>
        <v>1.7500000000000002</v>
      </c>
      <c r="H134" s="65">
        <f t="shared" si="16"/>
        <v>425.7</v>
      </c>
      <c r="I134" s="65">
        <f t="shared" si="14"/>
        <v>589.5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5.2+0.3+2.7+0.1+0.5+0.2+13.8+39.2+5+5.9+2+6.5+0.1+32.4+5+3.9+0.2+0.7+8.4+0.1+0.1+3+4.4+0.1+5.5+21.4+0.1+4.5+0.6</f>
        <v>171.9</v>
      </c>
      <c r="E136" s="17">
        <f>D136/D107*100</f>
        <v>0.042305140406798745</v>
      </c>
      <c r="F136" s="6">
        <f t="shared" si="15"/>
        <v>69.45454545454545</v>
      </c>
      <c r="G136" s="6">
        <f>D136/C136*100</f>
        <v>47.26422875996701</v>
      </c>
      <c r="H136" s="65">
        <f t="shared" si="16"/>
        <v>75.6</v>
      </c>
      <c r="I136" s="65">
        <f t="shared" si="14"/>
        <v>191.79999999999998</v>
      </c>
    </row>
    <row r="137" spans="1:9" s="36" customFormat="1" ht="18">
      <c r="A137" s="26" t="s">
        <v>32</v>
      </c>
      <c r="B137" s="78">
        <v>138.9</v>
      </c>
      <c r="C137" s="48">
        <v>218.8</v>
      </c>
      <c r="D137" s="79">
        <f>0.3+39.3+0.2+2+32.4+0.2-0.1+5.4+0.1+5.5+21.4+0.1+0.1</f>
        <v>106.89999999999998</v>
      </c>
      <c r="E137" s="111">
        <f>D137/D136*100</f>
        <v>62.1873182082606</v>
      </c>
      <c r="F137" s="1">
        <f t="shared" si="15"/>
        <v>76.96184305255578</v>
      </c>
      <c r="G137" s="1">
        <f>D137/C137*100</f>
        <v>48.857404021937825</v>
      </c>
      <c r="H137" s="48">
        <f t="shared" si="16"/>
        <v>32.00000000000003</v>
      </c>
      <c r="I137" s="48">
        <f t="shared" si="14"/>
        <v>111.90000000000003</v>
      </c>
    </row>
    <row r="138" spans="1:9" s="2" customFormat="1" ht="18.7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26.5+42.3+30.1+3.6+8.6+42.3+0.1+5.7+31.9+5.2+42.5+11.7+55+45.4+28.3+17.8+9.6+33.4+0.9+26.8+46.9+38.1-0.1+30.6+29.1+43.2+28.9+29.5+0.1+43.5+140.8</f>
        <v>898.3</v>
      </c>
      <c r="E138" s="17">
        <f>D138/D107*100</f>
        <v>0.2210745062677563</v>
      </c>
      <c r="F138" s="6">
        <f t="shared" si="15"/>
        <v>93.13634007257646</v>
      </c>
      <c r="G138" s="6">
        <f t="shared" si="12"/>
        <v>71.45243398027363</v>
      </c>
      <c r="H138" s="65">
        <f t="shared" si="16"/>
        <v>66.20000000000005</v>
      </c>
      <c r="I138" s="65">
        <f t="shared" si="14"/>
        <v>358.9000000000001</v>
      </c>
    </row>
    <row r="139" spans="1:9" s="36" customFormat="1" ht="18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26.5+39.8+30.1+42.1+0.1+31.9+40.5+11.2+38.1+30.1+28.3+17.4+33.4+8.9+24.2+37.9+28.8+43.2+29.4+43.5-0.1+36.5</f>
        <v>621.8</v>
      </c>
      <c r="E139" s="1">
        <f>D139/D138*100</f>
        <v>69.21963709228542</v>
      </c>
      <c r="F139" s="1">
        <f aca="true" t="shared" si="17" ref="F139:F147">D139/B139*100</f>
        <v>93.84243887715061</v>
      </c>
      <c r="G139" s="1">
        <f t="shared" si="12"/>
        <v>70.16474836380048</v>
      </c>
      <c r="H139" s="48">
        <f t="shared" si="16"/>
        <v>40.80000000000007</v>
      </c>
      <c r="I139" s="48">
        <f t="shared" si="14"/>
        <v>264.4000000000001</v>
      </c>
    </row>
    <row r="140" spans="1:9" s="36" customFormat="1" ht="18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2.337749081598575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0.08490560465587879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31185-500</f>
        <v>30685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</f>
        <v>28288.100000000002</v>
      </c>
      <c r="E143" s="17">
        <f>D143/D107*100</f>
        <v>6.96179198569845</v>
      </c>
      <c r="F143" s="107">
        <f t="shared" si="17"/>
        <v>92.18869154309924</v>
      </c>
      <c r="G143" s="6">
        <f t="shared" si="12"/>
        <v>71.17093997740695</v>
      </c>
      <c r="H143" s="65">
        <f t="shared" si="16"/>
        <v>2396.899999999998</v>
      </c>
      <c r="I143" s="65">
        <f t="shared" si="14"/>
        <v>11458.599999999995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2247.6</v>
      </c>
      <c r="C145" s="57">
        <f>6504.8-4188</f>
        <v>2316.8</v>
      </c>
      <c r="D145" s="80">
        <f>2094+16</f>
        <v>2110</v>
      </c>
      <c r="E145" s="17">
        <f>D145/D107*100</f>
        <v>0.5192777560113166</v>
      </c>
      <c r="F145" s="107">
        <f t="shared" si="17"/>
        <v>93.87791421961204</v>
      </c>
      <c r="G145" s="6">
        <f t="shared" si="12"/>
        <v>91.0738950276243</v>
      </c>
      <c r="H145" s="65">
        <f t="shared" si="16"/>
        <v>137.5999999999999</v>
      </c>
      <c r="I145" s="65">
        <f t="shared" si="14"/>
        <v>206.80000000000018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0.14832639978579173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359509.3+1700</f>
        <v>361209.3</v>
      </c>
      <c r="C147" s="57">
        <f>298394.8+81857.1-188.4+8192+4136.9-39.9+58207.6+613.8</f>
        <v>451173.89999999997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</f>
        <v>331712.00000000006</v>
      </c>
      <c r="E147" s="17">
        <f>D147/D107*100</f>
        <v>81.63538530901701</v>
      </c>
      <c r="F147" s="6">
        <f t="shared" si="17"/>
        <v>91.83373739269727</v>
      </c>
      <c r="G147" s="6">
        <f t="shared" si="12"/>
        <v>73.52198343033585</v>
      </c>
      <c r="H147" s="65">
        <f t="shared" si="16"/>
        <v>29497.29999999993</v>
      </c>
      <c r="I147" s="65">
        <f t="shared" si="14"/>
        <v>119461.8999999999</v>
      </c>
      <c r="K147" s="99"/>
      <c r="L147" s="42"/>
    </row>
    <row r="148" spans="1:12" s="2" customFormat="1" ht="18.7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805.6+805.6+805.6+805.6+805.6+805.6+805.6+805.6+805.6+805.6+805.6+805.6+805.6+805.6+805.6+805.6+805.6+805.6+805.6+805.6+805.6+805.6+805.6+805.6+805.6</f>
        <v>20140</v>
      </c>
      <c r="E148" s="17">
        <f>D148/D107*100</f>
        <v>4.956518486288113</v>
      </c>
      <c r="F148" s="6">
        <f t="shared" si="15"/>
        <v>92.5925925925926</v>
      </c>
      <c r="G148" s="6">
        <f t="shared" si="12"/>
        <v>69.44444444444446</v>
      </c>
      <c r="H148" s="65">
        <f t="shared" si="16"/>
        <v>1611.2000000000007</v>
      </c>
      <c r="I148" s="65">
        <f t="shared" si="14"/>
        <v>8861.599999999999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455199.3</v>
      </c>
      <c r="C149" s="81">
        <f>C43+C69+C72+C77+C79+C87+C102+C107+C100+C84+C98</f>
        <v>581141.0999999999</v>
      </c>
      <c r="D149" s="57">
        <f>D43+D69+D72+D77+D79+D87+D102+D107+D100+D84+D98</f>
        <v>412831.4000000001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1145242.4</v>
      </c>
      <c r="C150" s="51">
        <f>C6+C18+C33+C43+C51+C59+C69+C72+C77+C79+C87+C90+C95+C102+C107+C100+C84+C98+C45</f>
        <v>1503920.6999999997</v>
      </c>
      <c r="D150" s="51">
        <f>D6+D18+D33+D43+D51+D59+D69+D72+D77+D79+D87+D90+D95+D102+D107+D100+D84+D98+D45</f>
        <v>1012806.8</v>
      </c>
      <c r="E150" s="35">
        <v>100</v>
      </c>
      <c r="F150" s="3">
        <f>D150/B150*100</f>
        <v>88.43602018227757</v>
      </c>
      <c r="G150" s="3">
        <f aca="true" t="shared" si="18" ref="G150:G156">D150/C150*100</f>
        <v>67.34442846620837</v>
      </c>
      <c r="H150" s="51">
        <f aca="true" t="shared" si="19" ref="H150:H156">B150-D150</f>
        <v>132435.59999999986</v>
      </c>
      <c r="I150" s="51">
        <f aca="true" t="shared" si="20" ref="I150:I156">C150-D150</f>
        <v>491113.8999999997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454922.1</v>
      </c>
      <c r="C151" s="64">
        <f>C8+C20+C34+C52+C60+C91+C115+C119+C46+C139+C131+C103</f>
        <v>608055.8999999997</v>
      </c>
      <c r="D151" s="64">
        <f>D8+D20+D34+D52+D60+D91+D115+D119+D46+D139+D131+D103</f>
        <v>418603.09999999986</v>
      </c>
      <c r="E151" s="6">
        <f>D151/D150*100</f>
        <v>41.33099224847225</v>
      </c>
      <c r="F151" s="6">
        <f aca="true" t="shared" si="21" ref="F151:F162">D151/B151*100</f>
        <v>92.01643534134743</v>
      </c>
      <c r="G151" s="6">
        <f t="shared" si="18"/>
        <v>68.84286461162536</v>
      </c>
      <c r="H151" s="65">
        <f t="shared" si="19"/>
        <v>36319.00000000012</v>
      </c>
      <c r="I151" s="76">
        <f t="shared" si="20"/>
        <v>189452.7999999998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55231.200000000004</v>
      </c>
      <c r="E152" s="6">
        <f>D152/D150*100</f>
        <v>5.4532809218895455</v>
      </c>
      <c r="F152" s="6">
        <f t="shared" si="21"/>
        <v>71.25199799265435</v>
      </c>
      <c r="G152" s="6">
        <f t="shared" si="18"/>
        <v>45.29794871921049</v>
      </c>
      <c r="H152" s="65">
        <f t="shared" si="19"/>
        <v>22284.1</v>
      </c>
      <c r="I152" s="76">
        <f t="shared" si="20"/>
        <v>66697.5</v>
      </c>
      <c r="K152" s="43"/>
      <c r="L152" s="98"/>
    </row>
    <row r="153" spans="1:12" ht="18.7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19714.90000000001</v>
      </c>
      <c r="E153" s="6">
        <f>D153/D150*100</f>
        <v>1.9465607853343805</v>
      </c>
      <c r="F153" s="6">
        <f t="shared" si="21"/>
        <v>79.46864771609621</v>
      </c>
      <c r="G153" s="6">
        <f t="shared" si="18"/>
        <v>62.14937361688179</v>
      </c>
      <c r="H153" s="65">
        <f t="shared" si="19"/>
        <v>5093.499999999989</v>
      </c>
      <c r="I153" s="76">
        <f t="shared" si="20"/>
        <v>12006.899999999994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22082.800000000003</v>
      </c>
      <c r="C154" s="64">
        <f>C12+C24+C104+C63+C38+C93+C129+C56</f>
        <v>29372.4</v>
      </c>
      <c r="D154" s="64">
        <f>D12+D24+D104+D63+D38+D93+D129+D56</f>
        <v>15908.400000000001</v>
      </c>
      <c r="E154" s="6">
        <f>D154/D150*100</f>
        <v>1.5707240512208251</v>
      </c>
      <c r="F154" s="6">
        <f t="shared" si="21"/>
        <v>72.03977756443929</v>
      </c>
      <c r="G154" s="6">
        <f t="shared" si="18"/>
        <v>54.16104914817993</v>
      </c>
      <c r="H154" s="65">
        <f t="shared" si="19"/>
        <v>6174.4000000000015</v>
      </c>
      <c r="I154" s="76">
        <f t="shared" si="20"/>
        <v>13464</v>
      </c>
      <c r="K154" s="43"/>
      <c r="L154" s="98"/>
    </row>
    <row r="155" spans="1:12" ht="18.7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15172.2</v>
      </c>
      <c r="E155" s="6">
        <f>D155/D150*100</f>
        <v>1.4980349657999925</v>
      </c>
      <c r="F155" s="6">
        <f t="shared" si="21"/>
        <v>80.31358516134497</v>
      </c>
      <c r="G155" s="6">
        <f t="shared" si="18"/>
        <v>68.07126481131695</v>
      </c>
      <c r="H155" s="65">
        <f t="shared" si="19"/>
        <v>3719</v>
      </c>
      <c r="I155" s="76">
        <f t="shared" si="20"/>
        <v>7116.499999999996</v>
      </c>
      <c r="K155" s="43"/>
      <c r="L155" s="44"/>
    </row>
    <row r="156" spans="1:12" ht="19.5" thickBot="1">
      <c r="A156" s="20" t="s">
        <v>34</v>
      </c>
      <c r="B156" s="64">
        <f>B150-B151-B152-B153-B154-B155</f>
        <v>547022.5999999999</v>
      </c>
      <c r="C156" s="64">
        <f>C150-C151-C152-C153-C154-C155</f>
        <v>690553.2000000001</v>
      </c>
      <c r="D156" s="64">
        <f>D150-D151-D152-D153-D154-D155</f>
        <v>488177.0000000002</v>
      </c>
      <c r="E156" s="6">
        <f>D156/D150*100</f>
        <v>48.200407027283006</v>
      </c>
      <c r="F156" s="6">
        <f t="shared" si="21"/>
        <v>89.24256511522563</v>
      </c>
      <c r="G156" s="40">
        <f t="shared" si="18"/>
        <v>70.69361202004424</v>
      </c>
      <c r="H156" s="65">
        <f t="shared" si="19"/>
        <v>58845.599999999686</v>
      </c>
      <c r="I156" s="65">
        <f t="shared" si="20"/>
        <v>202376.1999999999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35078.4-3580-234</f>
        <v>31264.4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33+3.1+31.8+118.6+8.5+18.3+41+591.6+0.1+448.4+20+14.4+41.3+31.5+458.7+42.9+92.6+54.3+185.1+276.9+138.9+420.8+189.7+128.4+1374+1199.8+948.5+463.6+2.3+2.2+200+677.2-390.9+28.9+159.7+371.4+9.6+31.3+19.2+239.7+1+60+59.5+69+4.8+207.4+131.8+36.3+6.1+4.5+29.9+77.3+33.3+1.6</f>
        <v>9448.9</v>
      </c>
      <c r="E158" s="14"/>
      <c r="F158" s="6">
        <f t="shared" si="21"/>
        <v>30.222553447371446</v>
      </c>
      <c r="G158" s="6">
        <f aca="true" t="shared" si="22" ref="G158:G167">D158/C158*100</f>
        <v>22.81692657648303</v>
      </c>
      <c r="H158" s="65">
        <f>B158-D158</f>
        <v>21815.5</v>
      </c>
      <c r="I158" s="65">
        <f aca="true" t="shared" si="23" ref="I158:I167">C158-D158</f>
        <v>31962.899999999994</v>
      </c>
      <c r="K158" s="43"/>
      <c r="L158" s="43"/>
    </row>
    <row r="159" spans="1:12" ht="18.75">
      <c r="A159" s="20" t="s">
        <v>22</v>
      </c>
      <c r="B159" s="85">
        <f>45935.7-1181.5</f>
        <v>44754.2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100+49.9+293.6+174.2+159.5+52+404.4+89.3+150+694.7+650+637.7+888.1+1549.4+1150.4+28.8+73+685+233.1+79.4+200+254.7+419.8+99.5+57.1+1.6+2862.1+4096.9+63.4+185.1+178.3+1864.4+0.1+67.7+62.8+1037.9+2.3+1408.4+110.5+74.8+4.2+339.9+777.7+187.4+329+752+511.5</f>
        <v>24091.600000000006</v>
      </c>
      <c r="E159" s="6"/>
      <c r="F159" s="6">
        <f t="shared" si="21"/>
        <v>53.830925365664015</v>
      </c>
      <c r="G159" s="6">
        <f t="shared" si="22"/>
        <v>42.97321353717945</v>
      </c>
      <c r="H159" s="65">
        <f aca="true" t="shared" si="24" ref="H159:H166">B159-D159</f>
        <v>20662.59999999999</v>
      </c>
      <c r="I159" s="65">
        <f t="shared" si="23"/>
        <v>31970.299999999996</v>
      </c>
      <c r="K159" s="43"/>
      <c r="L159" s="43"/>
    </row>
    <row r="160" spans="1:12" ht="18.75">
      <c r="A160" s="20" t="s">
        <v>58</v>
      </c>
      <c r="B160" s="85">
        <f>297236.8-6716.5+3115.5</f>
        <v>293635.8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+1863.3+4501+4519.8+810.6+3118.8+1617.5+632.1</f>
        <v>175946.7</v>
      </c>
      <c r="E160" s="6"/>
      <c r="F160" s="6">
        <f t="shared" si="21"/>
        <v>59.920043809372025</v>
      </c>
      <c r="G160" s="6">
        <f t="shared" si="22"/>
        <v>47.12604733209876</v>
      </c>
      <c r="H160" s="65">
        <f t="shared" si="24"/>
        <v>117689.09999999998</v>
      </c>
      <c r="I160" s="65">
        <f t="shared" si="23"/>
        <v>197406.7</v>
      </c>
      <c r="K160" s="43"/>
      <c r="L160" s="43"/>
    </row>
    <row r="161" spans="1:12" ht="37.5">
      <c r="A161" s="20" t="s">
        <v>67</v>
      </c>
      <c r="B161" s="85">
        <v>4923.4</v>
      </c>
      <c r="C161" s="64">
        <v>4923.4</v>
      </c>
      <c r="D161" s="64">
        <f>1477+1723.2</f>
        <v>3200.2</v>
      </c>
      <c r="E161" s="6"/>
      <c r="F161" s="6">
        <f t="shared" si="21"/>
        <v>64.99979688832921</v>
      </c>
      <c r="G161" s="6">
        <f t="shared" si="22"/>
        <v>64.99979688832921</v>
      </c>
      <c r="H161" s="65">
        <f t="shared" si="24"/>
        <v>1723.1999999999998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49.9+127.8+39.6+53.8+398.2+8.4+32.5+231.9+89.8+103.6+52.4+19.2+179.2+118+109.5+32.3+81.3+0.1+165.4+333.7+47.5+192.2+86.9+18.7+23.4+29.9+20+910.7+69.7+74+286.2+38+40.3+12.5+359+340.9+125.3+186.9+37.9+212+48.2+98.7+68.2+138.6+190+256.6+149.7+7.5+30+214.1+68.7+210.2+295.8+320.2</f>
        <v>7435.0999999999985</v>
      </c>
      <c r="E162" s="17"/>
      <c r="F162" s="6">
        <f t="shared" si="21"/>
        <v>62.9821009563663</v>
      </c>
      <c r="G162" s="6">
        <f t="shared" si="22"/>
        <v>54.34180425519474</v>
      </c>
      <c r="H162" s="65">
        <f t="shared" si="24"/>
        <v>4370.000000000002</v>
      </c>
      <c r="I162" s="65">
        <f t="shared" si="23"/>
        <v>6247.000000000002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1533197.6999999997</v>
      </c>
      <c r="C167" s="87">
        <f>C150+C158+C162+C163+C159+C166+C165+C160+C164+C161</f>
        <v>1995471.5999999999</v>
      </c>
      <c r="D167" s="87">
        <f>D150+D158+D162+D163+D159+D166+D165+D160+D164+D161</f>
        <v>1233640.2</v>
      </c>
      <c r="E167" s="22"/>
      <c r="F167" s="3">
        <f>D167/B167*100</f>
        <v>80.46191303313331</v>
      </c>
      <c r="G167" s="3">
        <f t="shared" si="22"/>
        <v>61.821987343743714</v>
      </c>
      <c r="H167" s="51">
        <f>B167-D167</f>
        <v>299557.49999999977</v>
      </c>
      <c r="I167" s="51">
        <f t="shared" si="23"/>
        <v>761831.3999999999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2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1012806.8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1012806.8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2016-08-31T14:21:06Z</cp:lastPrinted>
  <dcterms:created xsi:type="dcterms:W3CDTF">2000-06-20T04:48:00Z</dcterms:created>
  <dcterms:modified xsi:type="dcterms:W3CDTF">2016-09-14T10:59:21Z</dcterms:modified>
  <cp:category/>
  <cp:version/>
  <cp:contentType/>
  <cp:contentStatus/>
</cp:coreProperties>
</file>